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quipo" sheetId="1" state="visible" r:id="rId3"/>
    <sheet name="Cuadrante" sheetId="2" state="visible" r:id="rId4"/>
    <sheet name="Recuento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<sst xmlns="http://schemas.openxmlformats.org/spreadsheetml/2006/main" count="51" uniqueCount="40">
  <si>
    <t xml:space="preserve">Equipo — miembros del cuadrante</t>
  </si>
  <si>
    <t xml:space="preserve">Rellena en azul: nombre, nivel y objetivo de guardias/mes de cada persona (hasta 20).</t>
  </si>
  <si>
    <t xml:space="preserve">Nombre</t>
  </si>
  <si>
    <t xml:space="preserve">Nivel</t>
  </si>
  <si>
    <t xml:space="preserve">Objetivo guardias/mes</t>
  </si>
  <si>
    <t xml:space="preserve">Carlos T.</t>
  </si>
  <si>
    <t xml:space="preserve">R4</t>
  </si>
  <si>
    <t xml:space="preserve">Carolina R.</t>
  </si>
  <si>
    <t xml:space="preserve">Juanma R.</t>
  </si>
  <si>
    <t xml:space="preserve">R2</t>
  </si>
  <si>
    <t xml:space="preserve">David R.</t>
  </si>
  <si>
    <t xml:space="preserve">R1</t>
  </si>
  <si>
    <t xml:space="preserve">Irma H.</t>
  </si>
  <si>
    <t xml:space="preserve">Juan P.</t>
  </si>
  <si>
    <t xml:space="preserve">Cris V.</t>
  </si>
  <si>
    <t xml:space="preserve">R3</t>
  </si>
  <si>
    <t xml:space="preserve">Bea G.</t>
  </si>
  <si>
    <t xml:space="preserve">Cuadrante de guardias</t>
  </si>
  <si>
    <t xml:space="preserve">Plantilla cortesía de TuGuardIA — tuguardia.app</t>
  </si>
  <si>
    <t xml:space="preserve">Mes (1-12):</t>
  </si>
  <si>
    <t xml:space="preserve">Año:</t>
  </si>
  <si>
    <t xml:space="preserve">Edita solo las celdas azules. Fechas y días se calculan solos.</t>
  </si>
  <si>
    <t xml:space="preserve">Fecha</t>
  </si>
  <si>
    <t xml:space="preserve">Día</t>
  </si>
  <si>
    <t xml:space="preserve">Festivo (S/N)</t>
  </si>
  <si>
    <t xml:space="preserve">Guardia 1</t>
  </si>
  <si>
    <t xml:space="preserve">Guardia 2</t>
  </si>
  <si>
    <t xml:space="preserve">Notas</t>
  </si>
  <si>
    <t xml:space="preserve">N</t>
  </si>
  <si>
    <t xml:space="preserve">Cambio pedido por Bea</t>
  </si>
  <si>
    <t xml:space="preserve">Leyenda: azul = se edita · gris = fin de semana · ámbar = festivo. Guardia 2 es opcional (guardias dobles).</t>
  </si>
  <si>
    <t xml:space="preserve">¿Cansado de cuadrar a mano? TuGuardIA reparte el mes entero con IA respetando descansos, festivos y niveles → tuguardia.app</t>
  </si>
  <si>
    <t xml:space="preserve">Recuento de equidad del mes</t>
  </si>
  <si>
    <t xml:space="preserve">Se calcula solo a partir del Cuadrante. Si alguien protesta, aquí están los números.</t>
  </si>
  <si>
    <t xml:space="preserve">Guardias</t>
  </si>
  <si>
    <t xml:space="preserve">Fines de semana</t>
  </si>
  <si>
    <t xml:space="preserve">Festivos</t>
  </si>
  <si>
    <t xml:space="preserve">Objetivo</t>
  </si>
  <si>
    <t xml:space="preserve">Desvío</t>
  </si>
  <si>
    <t xml:space="preserve">Desvío = guardias asignadas − objetivo. Un cuadrante justo tiende a desvíos 0 y reparto parejo de findes/festivos.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</si>
</sst>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i val="true"/>
      <sz val="9"/>
      <color rgb="FF64748B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6"/>
      <name val="Arial"/>
      <family val="0"/>
      <charset val="1"/>
    </font>
    <font>
      <sz val="9"/>
      <color rgb="FF0EA5E9"/>
      <name val="Arial"/>
      <family val="0"/>
      <charset val="1"/>
    </font>
    <font>
      <b val="true"/>
      <sz val="11"/>
      <name val="Arial"/>
      <family val="0"/>
      <charset val="1"/>
    </font>
    <font>
      <sz val="1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C1628"/>
        <bgColor rgb="FF000000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E2E8F0"/>
        </patternFill>
      </fill>
    </dxf>
    <dxf>
      <fill>
        <patternFill>
          <bgColor rgb="FFFDE68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2E8F0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EA5E9"/>
      <rgbColor rgb="FFCCFFFF"/>
      <rgbColor rgb="FFCCFFCC"/>
      <rgbColor rgb="FFFDE68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4748B"/>
      <rgbColor rgb="FF969696"/>
      <rgbColor rgb="FF003366"/>
      <rgbColor rgb="FF339966"/>
      <rgbColor rgb="FF0C1628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0"/>
    <col collapsed="false" customWidth="true" hidden="false" outlineLevel="0" max="3" min="3" style="0" width="22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</row>
    <row r="5" customFormat="false" ht="15" hidden="false" customHeight="false" outlineLevel="0" collapsed="false">
      <c r="A5" s="4" t="s">
        <v>5</v>
      </c>
      <c r="B5" s="4" t="s">
        <v>6</v>
      </c>
      <c r="C5" s="4" t="n">
        <v>5</v>
      </c>
    </row>
    <row r="6" customFormat="false" ht="15" hidden="false" customHeight="false" outlineLevel="0" collapsed="false">
      <c r="A6" s="4" t="s">
        <v>7</v>
      </c>
      <c r="B6" s="4" t="s">
        <v>6</v>
      </c>
      <c r="C6" s="4" t="n">
        <v>5</v>
      </c>
    </row>
    <row r="7" customFormat="false" ht="15" hidden="false" customHeight="false" outlineLevel="0" collapsed="false">
      <c r="A7" s="4" t="s">
        <v>8</v>
      </c>
      <c r="B7" s="4" t="s">
        <v>9</v>
      </c>
      <c r="C7" s="4" t="n">
        <v>5</v>
      </c>
    </row>
    <row r="8" customFormat="false" ht="15" hidden="false" customHeight="false" outlineLevel="0" collapsed="false">
      <c r="A8" s="4" t="s">
        <v>10</v>
      </c>
      <c r="B8" s="4" t="s">
        <v>11</v>
      </c>
      <c r="C8" s="4" t="n">
        <v>5</v>
      </c>
    </row>
    <row r="9" customFormat="false" ht="15" hidden="false" customHeight="false" outlineLevel="0" collapsed="false">
      <c r="A9" s="4" t="s">
        <v>12</v>
      </c>
      <c r="B9" s="4" t="s">
        <v>9</v>
      </c>
      <c r="C9" s="4" t="n">
        <v>5</v>
      </c>
    </row>
    <row r="10" customFormat="false" ht="15" hidden="false" customHeight="false" outlineLevel="0" collapsed="false">
      <c r="A10" s="4" t="s">
        <v>13</v>
      </c>
      <c r="B10" s="4" t="s">
        <v>11</v>
      </c>
      <c r="C10" s="4" t="n">
        <v>5</v>
      </c>
    </row>
    <row r="11" customFormat="false" ht="15" hidden="false" customHeight="false" outlineLevel="0" collapsed="false">
      <c r="A11" s="4" t="s">
        <v>14</v>
      </c>
      <c r="B11" s="4" t="s">
        <v>15</v>
      </c>
      <c r="C11" s="4" t="n">
        <v>5</v>
      </c>
    </row>
    <row r="12" customFormat="false" ht="15" hidden="false" customHeight="false" outlineLevel="0" collapsed="false">
      <c r="A12" s="4" t="s">
        <v>16</v>
      </c>
      <c r="B12" s="4" t="s">
        <v>15</v>
      </c>
      <c r="C12" s="4" t="n">
        <v>5</v>
      </c>
    </row>
    <row r="13" customFormat="false" ht="15" hidden="false" customHeight="false" outlineLevel="0" collapsed="false">
      <c r="A13" s="5"/>
      <c r="B13" s="5"/>
      <c r="C13" s="5"/>
    </row>
    <row r="14" customFormat="false" ht="15" hidden="false" customHeight="false" outlineLevel="0" collapsed="false">
      <c r="A14" s="5"/>
      <c r="B14" s="5"/>
      <c r="C14" s="5"/>
    </row>
    <row r="15" customFormat="false" ht="15" hidden="false" customHeight="false" outlineLevel="0" collapsed="false">
      <c r="A15" s="5"/>
      <c r="B15" s="5"/>
      <c r="C15" s="5"/>
    </row>
    <row r="16" customFormat="false" ht="15" hidden="false" customHeight="false" outlineLevel="0" collapsed="false">
      <c r="A16" s="5"/>
      <c r="B16" s="5"/>
      <c r="C16" s="5"/>
    </row>
    <row r="17" customFormat="false" ht="15" hidden="false" customHeight="false" outlineLevel="0" collapsed="false">
      <c r="A17" s="5"/>
      <c r="B17" s="5"/>
      <c r="C17" s="5"/>
    </row>
    <row r="18" customFormat="false" ht="15" hidden="false" customHeight="false" outlineLevel="0" collapsed="false">
      <c r="A18" s="5"/>
      <c r="B18" s="5"/>
      <c r="C18" s="5"/>
    </row>
    <row r="19" customFormat="false" ht="15" hidden="false" customHeight="false" outlineLevel="0" collapsed="false">
      <c r="A19" s="5"/>
      <c r="B19" s="5"/>
      <c r="C19" s="5"/>
    </row>
    <row r="20" customFormat="false" ht="15" hidden="false" customHeight="false" outlineLevel="0" collapsed="false">
      <c r="A20" s="5"/>
      <c r="B20" s="5"/>
      <c r="C20" s="5"/>
    </row>
    <row r="21" customFormat="false" ht="15" hidden="false" customHeight="false" outlineLevel="0" collapsed="false">
      <c r="A21" s="5"/>
      <c r="B21" s="5"/>
      <c r="C21" s="5"/>
    </row>
    <row r="22" customFormat="false" ht="15" hidden="false" customHeight="false" outlineLevel="0" collapsed="false">
      <c r="A22" s="5"/>
      <c r="B22" s="5"/>
      <c r="C22" s="5"/>
    </row>
    <row r="23" customFormat="false" ht="15" hidden="false" customHeight="false" outlineLevel="0" collapsed="false">
      <c r="A23" s="5"/>
      <c r="B23" s="5"/>
      <c r="C23" s="5"/>
    </row>
    <row r="24" customFormat="false" ht="15" hidden="false" customHeight="false" outlineLevel="0" collapsed="false">
      <c r="A24" s="5"/>
      <c r="B24" s="5"/>
      <c r="C24" s="5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6"/>
    <col collapsed="false" customWidth="true" hidden="false" outlineLevel="0" max="3" min="3" style="0" width="13"/>
    <col collapsed="false" customWidth="true" hidden="false" outlineLevel="0" max="5" min="4" style="0" width="16"/>
    <col collapsed="false" customWidth="true" hidden="false" outlineLevel="0" max="6" min="6" style="0" width="28"/>
  </cols>
  <sheetData>
    <row r="1" customFormat="false" ht="19.7" hidden="false" customHeight="false" outlineLevel="0" collapsed="false">
      <c r="A1" s="6" t="s">
        <v>17</v>
      </c>
      <c r="E1" s="7" t="s">
        <v>18</v>
      </c>
    </row>
    <row r="3" customFormat="false" ht="15" hidden="false" customHeight="false" outlineLevel="0" collapsed="false">
      <c r="A3" s="8" t="s">
        <v>19</v>
      </c>
      <c r="B3" s="9" t="n">
        <v>7</v>
      </c>
      <c r="C3" s="8" t="s">
        <v>20</v>
      </c>
      <c r="D3" s="9" t="n">
        <v>2026</v>
      </c>
      <c r="E3" s="2" t="s">
        <v>21</v>
      </c>
    </row>
    <row r="5" customFormat="false" ht="15" hidden="false" customHeight="false" outlineLevel="0" collapsed="false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27</v>
      </c>
    </row>
    <row r="6" customFormat="false" ht="15" hidden="false" customHeight="false" outlineLevel="0" collapsed="false">
      <c r="A6" s="10" t="n">
        <f aca="false">IF(1&gt;DAY(EOMONTH(DATE($D$3,$B$3,1),0)),"",DATE($D$3,$B$3,1))</f>
        <v>46204</v>
      </c>
      <c r="B6" s="11" t="str">
        <f aca="false">IF($A6="","",CHOOSE(WEEKDAY($A6,2),"Lun","Mar","Mié","Jue","Vie","Sáb","Dom"))</f>
        <v>Mié</v>
      </c>
      <c r="C6" s="4" t="s">
        <v>28</v>
      </c>
      <c r="D6" s="4" t="s">
        <v>14</v>
      </c>
      <c r="E6" s="4"/>
      <c r="F6" s="4"/>
    </row>
    <row r="7" customFormat="false" ht="15" hidden="false" customHeight="false" outlineLevel="0" collapsed="false">
      <c r="A7" s="10" t="n">
        <f aca="false">IF(2&gt;DAY(EOMONTH(DATE($D$3,$B$3,1),0)),"",DATE($D$3,$B$3,2))</f>
        <v>46205</v>
      </c>
      <c r="B7" s="11" t="str">
        <f aca="false">IF($A7="","",CHOOSE(WEEKDAY($A7,2),"Lun","Mar","Mié","Jue","Vie","Sáb","Dom"))</f>
        <v>Jue</v>
      </c>
      <c r="C7" s="4" t="s">
        <v>28</v>
      </c>
      <c r="D7" s="4" t="s">
        <v>13</v>
      </c>
      <c r="E7" s="4" t="s">
        <v>12</v>
      </c>
      <c r="F7" s="4"/>
    </row>
    <row r="8" customFormat="false" ht="15" hidden="false" customHeight="false" outlineLevel="0" collapsed="false">
      <c r="A8" s="10" t="n">
        <f aca="false">IF(3&gt;DAY(EOMONTH(DATE($D$3,$B$3,1),0)),"",DATE($D$3,$B$3,3))</f>
        <v>46206</v>
      </c>
      <c r="B8" s="11" t="str">
        <f aca="false">IF($A8="","",CHOOSE(WEEKDAY($A8,2),"Lun","Mar","Mié","Jue","Vie","Sáb","Dom"))</f>
        <v>Vie</v>
      </c>
      <c r="C8" s="4" t="s">
        <v>28</v>
      </c>
      <c r="D8" s="4" t="s">
        <v>5</v>
      </c>
      <c r="E8" s="4"/>
      <c r="F8" s="4" t="s">
        <v>29</v>
      </c>
    </row>
    <row r="9" customFormat="false" ht="15" hidden="false" customHeight="false" outlineLevel="0" collapsed="false">
      <c r="A9" s="10" t="n">
        <f aca="false">IF(4&gt;DAY(EOMONTH(DATE($D$3,$B$3,1),0)),"",DATE($D$3,$B$3,4))</f>
        <v>46207</v>
      </c>
      <c r="B9" s="11" t="str">
        <f aca="false">IF($A9="","",CHOOSE(WEEKDAY($A9,2),"Lun","Mar","Mié","Jue","Vie","Sáb","Dom"))</f>
        <v>Sáb</v>
      </c>
      <c r="C9" s="4"/>
      <c r="D9" s="4"/>
      <c r="E9" s="4"/>
      <c r="F9" s="4"/>
    </row>
    <row r="10" customFormat="false" ht="15" hidden="false" customHeight="false" outlineLevel="0" collapsed="false">
      <c r="A10" s="10" t="n">
        <f aca="false">IF(5&gt;DAY(EOMONTH(DATE($D$3,$B$3,1),0)),"",DATE($D$3,$B$3,5))</f>
        <v>46208</v>
      </c>
      <c r="B10" s="11" t="str">
        <f aca="false">IF($A10="","",CHOOSE(WEEKDAY($A10,2),"Lun","Mar","Mié","Jue","Vie","Sáb","Dom"))</f>
        <v>Dom</v>
      </c>
      <c r="C10" s="4"/>
      <c r="D10" s="4"/>
      <c r="E10" s="4"/>
      <c r="F10" s="4"/>
    </row>
    <row r="11" customFormat="false" ht="15" hidden="false" customHeight="false" outlineLevel="0" collapsed="false">
      <c r="A11" s="10" t="n">
        <f aca="false">IF(6&gt;DAY(EOMONTH(DATE($D$3,$B$3,1),0)),"",DATE($D$3,$B$3,6))</f>
        <v>46209</v>
      </c>
      <c r="B11" s="11" t="str">
        <f aca="false">IF($A11="","",CHOOSE(WEEKDAY($A11,2),"Lun","Mar","Mié","Jue","Vie","Sáb","Dom"))</f>
        <v>Lun</v>
      </c>
      <c r="C11" s="4"/>
      <c r="D11" s="4"/>
      <c r="E11" s="4"/>
      <c r="F11" s="4"/>
    </row>
    <row r="12" customFormat="false" ht="15" hidden="false" customHeight="false" outlineLevel="0" collapsed="false">
      <c r="A12" s="10" t="n">
        <f aca="false">IF(7&gt;DAY(EOMONTH(DATE($D$3,$B$3,1),0)),"",DATE($D$3,$B$3,7))</f>
        <v>46210</v>
      </c>
      <c r="B12" s="11" t="str">
        <f aca="false">IF($A12="","",CHOOSE(WEEKDAY($A12,2),"Lun","Mar","Mié","Jue","Vie","Sáb","Dom"))</f>
        <v>Mar</v>
      </c>
      <c r="C12" s="4"/>
      <c r="D12" s="4"/>
      <c r="E12" s="4"/>
      <c r="F12" s="4"/>
    </row>
    <row r="13" customFormat="false" ht="15" hidden="false" customHeight="false" outlineLevel="0" collapsed="false">
      <c r="A13" s="10" t="n">
        <f aca="false">IF(8&gt;DAY(EOMONTH(DATE($D$3,$B$3,1),0)),"",DATE($D$3,$B$3,8))</f>
        <v>46211</v>
      </c>
      <c r="B13" s="11" t="str">
        <f aca="false">IF($A13="","",CHOOSE(WEEKDAY($A13,2),"Lun","Mar","Mié","Jue","Vie","Sáb","Dom"))</f>
        <v>Mié</v>
      </c>
      <c r="C13" s="4"/>
      <c r="D13" s="4"/>
      <c r="E13" s="4"/>
      <c r="F13" s="4"/>
    </row>
    <row r="14" customFormat="false" ht="15" hidden="false" customHeight="false" outlineLevel="0" collapsed="false">
      <c r="A14" s="10" t="n">
        <f aca="false">IF(9&gt;DAY(EOMONTH(DATE($D$3,$B$3,1),0)),"",DATE($D$3,$B$3,9))</f>
        <v>46212</v>
      </c>
      <c r="B14" s="11" t="str">
        <f aca="false">IF($A14="","",CHOOSE(WEEKDAY($A14,2),"Lun","Mar","Mié","Jue","Vie","Sáb","Dom"))</f>
        <v>Jue</v>
      </c>
      <c r="C14" s="4"/>
      <c r="D14" s="4"/>
      <c r="E14" s="4"/>
      <c r="F14" s="4"/>
    </row>
    <row r="15" customFormat="false" ht="15" hidden="false" customHeight="false" outlineLevel="0" collapsed="false">
      <c r="A15" s="10" t="n">
        <f aca="false">IF(10&gt;DAY(EOMONTH(DATE($D$3,$B$3,1),0)),"",DATE($D$3,$B$3,10))</f>
        <v>46213</v>
      </c>
      <c r="B15" s="11" t="str">
        <f aca="false">IF($A15="","",CHOOSE(WEEKDAY($A15,2),"Lun","Mar","Mié","Jue","Vie","Sáb","Dom"))</f>
        <v>Vie</v>
      </c>
      <c r="C15" s="4"/>
      <c r="D15" s="4"/>
      <c r="E15" s="4"/>
      <c r="F15" s="4"/>
    </row>
    <row r="16" customFormat="false" ht="15" hidden="false" customHeight="false" outlineLevel="0" collapsed="false">
      <c r="A16" s="10" t="n">
        <f aca="false">IF(11&gt;DAY(EOMONTH(DATE($D$3,$B$3,1),0)),"",DATE($D$3,$B$3,11))</f>
        <v>46214</v>
      </c>
      <c r="B16" s="11" t="str">
        <f aca="false">IF($A16="","",CHOOSE(WEEKDAY($A16,2),"Lun","Mar","Mié","Jue","Vie","Sáb","Dom"))</f>
        <v>Sáb</v>
      </c>
      <c r="C16" s="4"/>
      <c r="D16" s="4"/>
      <c r="E16" s="4"/>
      <c r="F16" s="4"/>
    </row>
    <row r="17" customFormat="false" ht="15" hidden="false" customHeight="false" outlineLevel="0" collapsed="false">
      <c r="A17" s="10" t="n">
        <f aca="false">IF(12&gt;DAY(EOMONTH(DATE($D$3,$B$3,1),0)),"",DATE($D$3,$B$3,12))</f>
        <v>46215</v>
      </c>
      <c r="B17" s="11" t="str">
        <f aca="false">IF($A17="","",CHOOSE(WEEKDAY($A17,2),"Lun","Mar","Mié","Jue","Vie","Sáb","Dom"))</f>
        <v>Dom</v>
      </c>
      <c r="C17" s="4"/>
      <c r="D17" s="4"/>
      <c r="E17" s="4"/>
      <c r="F17" s="4"/>
    </row>
    <row r="18" customFormat="false" ht="15" hidden="false" customHeight="false" outlineLevel="0" collapsed="false">
      <c r="A18" s="10" t="n">
        <f aca="false">IF(13&gt;DAY(EOMONTH(DATE($D$3,$B$3,1),0)),"",DATE($D$3,$B$3,13))</f>
        <v>46216</v>
      </c>
      <c r="B18" s="11" t="str">
        <f aca="false">IF($A18="","",CHOOSE(WEEKDAY($A18,2),"Lun","Mar","Mié","Jue","Vie","Sáb","Dom"))</f>
        <v>Lun</v>
      </c>
      <c r="C18" s="4"/>
      <c r="D18" s="4"/>
      <c r="E18" s="4"/>
      <c r="F18" s="4"/>
    </row>
    <row r="19" customFormat="false" ht="15" hidden="false" customHeight="false" outlineLevel="0" collapsed="false">
      <c r="A19" s="10" t="n">
        <f aca="false">IF(14&gt;DAY(EOMONTH(DATE($D$3,$B$3,1),0)),"",DATE($D$3,$B$3,14))</f>
        <v>46217</v>
      </c>
      <c r="B19" s="11" t="str">
        <f aca="false">IF($A19="","",CHOOSE(WEEKDAY($A19,2),"Lun","Mar","Mié","Jue","Vie","Sáb","Dom"))</f>
        <v>Mar</v>
      </c>
      <c r="C19" s="4"/>
      <c r="D19" s="4"/>
      <c r="E19" s="4"/>
      <c r="F19" s="4"/>
    </row>
    <row r="20" customFormat="false" ht="15" hidden="false" customHeight="false" outlineLevel="0" collapsed="false">
      <c r="A20" s="10" t="n">
        <f aca="false">IF(15&gt;DAY(EOMONTH(DATE($D$3,$B$3,1),0)),"",DATE($D$3,$B$3,15))</f>
        <v>46218</v>
      </c>
      <c r="B20" s="11" t="str">
        <f aca="false">IF($A20="","",CHOOSE(WEEKDAY($A20,2),"Lun","Mar","Mié","Jue","Vie","Sáb","Dom"))</f>
        <v>Mié</v>
      </c>
      <c r="C20" s="4"/>
      <c r="D20" s="4"/>
      <c r="E20" s="4"/>
      <c r="F20" s="4"/>
    </row>
    <row r="21" customFormat="false" ht="15" hidden="false" customHeight="false" outlineLevel="0" collapsed="false">
      <c r="A21" s="10" t="n">
        <f aca="false">IF(16&gt;DAY(EOMONTH(DATE($D$3,$B$3,1),0)),"",DATE($D$3,$B$3,16))</f>
        <v>46219</v>
      </c>
      <c r="B21" s="11" t="str">
        <f aca="false">IF($A21="","",CHOOSE(WEEKDAY($A21,2),"Lun","Mar","Mié","Jue","Vie","Sáb","Dom"))</f>
        <v>Jue</v>
      </c>
      <c r="C21" s="4"/>
      <c r="D21" s="4"/>
      <c r="E21" s="4"/>
      <c r="F21" s="4"/>
    </row>
    <row r="22" customFormat="false" ht="15" hidden="false" customHeight="false" outlineLevel="0" collapsed="false">
      <c r="A22" s="10" t="n">
        <f aca="false">IF(17&gt;DAY(EOMONTH(DATE($D$3,$B$3,1),0)),"",DATE($D$3,$B$3,17))</f>
        <v>46220</v>
      </c>
      <c r="B22" s="11" t="str">
        <f aca="false">IF($A22="","",CHOOSE(WEEKDAY($A22,2),"Lun","Mar","Mié","Jue","Vie","Sáb","Dom"))</f>
        <v>Vie</v>
      </c>
      <c r="C22" s="4"/>
      <c r="D22" s="4"/>
      <c r="E22" s="4"/>
      <c r="F22" s="4"/>
    </row>
    <row r="23" customFormat="false" ht="15" hidden="false" customHeight="false" outlineLevel="0" collapsed="false">
      <c r="A23" s="10" t="n">
        <f aca="false">IF(18&gt;DAY(EOMONTH(DATE($D$3,$B$3,1),0)),"",DATE($D$3,$B$3,18))</f>
        <v>46221</v>
      </c>
      <c r="B23" s="11" t="str">
        <f aca="false">IF($A23="","",CHOOSE(WEEKDAY($A23,2),"Lun","Mar","Mié","Jue","Vie","Sáb","Dom"))</f>
        <v>Sáb</v>
      </c>
      <c r="C23" s="4"/>
      <c r="D23" s="4"/>
      <c r="E23" s="4"/>
      <c r="F23" s="4"/>
    </row>
    <row r="24" customFormat="false" ht="15" hidden="false" customHeight="false" outlineLevel="0" collapsed="false">
      <c r="A24" s="10" t="n">
        <f aca="false">IF(19&gt;DAY(EOMONTH(DATE($D$3,$B$3,1),0)),"",DATE($D$3,$B$3,19))</f>
        <v>46222</v>
      </c>
      <c r="B24" s="11" t="str">
        <f aca="false">IF($A24="","",CHOOSE(WEEKDAY($A24,2),"Lun","Mar","Mié","Jue","Vie","Sáb","Dom"))</f>
        <v>Dom</v>
      </c>
      <c r="C24" s="4"/>
      <c r="D24" s="4"/>
      <c r="E24" s="4"/>
      <c r="F24" s="4"/>
    </row>
    <row r="25" customFormat="false" ht="15" hidden="false" customHeight="false" outlineLevel="0" collapsed="false">
      <c r="A25" s="10" t="n">
        <f aca="false">IF(20&gt;DAY(EOMONTH(DATE($D$3,$B$3,1),0)),"",DATE($D$3,$B$3,20))</f>
        <v>46223</v>
      </c>
      <c r="B25" s="11" t="str">
        <f aca="false">IF($A25="","",CHOOSE(WEEKDAY($A25,2),"Lun","Mar","Mié","Jue","Vie","Sáb","Dom"))</f>
        <v>Lun</v>
      </c>
      <c r="C25" s="4"/>
      <c r="D25" s="4"/>
      <c r="E25" s="4"/>
      <c r="F25" s="4"/>
    </row>
    <row r="26" customFormat="false" ht="15" hidden="false" customHeight="false" outlineLevel="0" collapsed="false">
      <c r="A26" s="10" t="n">
        <f aca="false">IF(21&gt;DAY(EOMONTH(DATE($D$3,$B$3,1),0)),"",DATE($D$3,$B$3,21))</f>
        <v>46224</v>
      </c>
      <c r="B26" s="11" t="str">
        <f aca="false">IF($A26="","",CHOOSE(WEEKDAY($A26,2),"Lun","Mar","Mié","Jue","Vie","Sáb","Dom"))</f>
        <v>Mar</v>
      </c>
      <c r="C26" s="4"/>
      <c r="D26" s="4"/>
      <c r="E26" s="4"/>
      <c r="F26" s="4"/>
    </row>
    <row r="27" customFormat="false" ht="15" hidden="false" customHeight="false" outlineLevel="0" collapsed="false">
      <c r="A27" s="10" t="n">
        <f aca="false">IF(22&gt;DAY(EOMONTH(DATE($D$3,$B$3,1),0)),"",DATE($D$3,$B$3,22))</f>
        <v>46225</v>
      </c>
      <c r="B27" s="11" t="str">
        <f aca="false">IF($A27="","",CHOOSE(WEEKDAY($A27,2),"Lun","Mar","Mié","Jue","Vie","Sáb","Dom"))</f>
        <v>Mié</v>
      </c>
      <c r="C27" s="4"/>
      <c r="D27" s="4"/>
      <c r="E27" s="4"/>
      <c r="F27" s="4"/>
    </row>
    <row r="28" customFormat="false" ht="15" hidden="false" customHeight="false" outlineLevel="0" collapsed="false">
      <c r="A28" s="10" t="n">
        <f aca="false">IF(23&gt;DAY(EOMONTH(DATE($D$3,$B$3,1),0)),"",DATE($D$3,$B$3,23))</f>
        <v>46226</v>
      </c>
      <c r="B28" s="11" t="str">
        <f aca="false">IF($A28="","",CHOOSE(WEEKDAY($A28,2),"Lun","Mar","Mié","Jue","Vie","Sáb","Dom"))</f>
        <v>Jue</v>
      </c>
      <c r="C28" s="4"/>
      <c r="D28" s="4"/>
      <c r="E28" s="4"/>
      <c r="F28" s="4"/>
    </row>
    <row r="29" customFormat="false" ht="15" hidden="false" customHeight="false" outlineLevel="0" collapsed="false">
      <c r="A29" s="10" t="n">
        <f aca="false">IF(24&gt;DAY(EOMONTH(DATE($D$3,$B$3,1),0)),"",DATE($D$3,$B$3,24))</f>
        <v>46227</v>
      </c>
      <c r="B29" s="11" t="str">
        <f aca="false">IF($A29="","",CHOOSE(WEEKDAY($A29,2),"Lun","Mar","Mié","Jue","Vie","Sáb","Dom"))</f>
        <v>Vie</v>
      </c>
      <c r="C29" s="4"/>
      <c r="D29" s="4"/>
      <c r="E29" s="4"/>
      <c r="F29" s="4"/>
    </row>
    <row r="30" customFormat="false" ht="15" hidden="false" customHeight="false" outlineLevel="0" collapsed="false">
      <c r="A30" s="10" t="n">
        <f aca="false">IF(25&gt;DAY(EOMONTH(DATE($D$3,$B$3,1),0)),"",DATE($D$3,$B$3,25))</f>
        <v>46228</v>
      </c>
      <c r="B30" s="11" t="str">
        <f aca="false">IF($A30="","",CHOOSE(WEEKDAY($A30,2),"Lun","Mar","Mié","Jue","Vie","Sáb","Dom"))</f>
        <v>Sáb</v>
      </c>
      <c r="C30" s="4"/>
      <c r="D30" s="4"/>
      <c r="E30" s="4"/>
      <c r="F30" s="4"/>
    </row>
    <row r="31" customFormat="false" ht="15" hidden="false" customHeight="false" outlineLevel="0" collapsed="false">
      <c r="A31" s="10" t="n">
        <f aca="false">IF(26&gt;DAY(EOMONTH(DATE($D$3,$B$3,1),0)),"",DATE($D$3,$B$3,26))</f>
        <v>46229</v>
      </c>
      <c r="B31" s="11" t="str">
        <f aca="false">IF($A31="","",CHOOSE(WEEKDAY($A31,2),"Lun","Mar","Mié","Jue","Vie","Sáb","Dom"))</f>
        <v>Dom</v>
      </c>
      <c r="C31" s="4"/>
      <c r="D31" s="4"/>
      <c r="E31" s="4"/>
      <c r="F31" s="4"/>
    </row>
    <row r="32" customFormat="false" ht="15" hidden="false" customHeight="false" outlineLevel="0" collapsed="false">
      <c r="A32" s="10" t="n">
        <f aca="false">IF(27&gt;DAY(EOMONTH(DATE($D$3,$B$3,1),0)),"",DATE($D$3,$B$3,27))</f>
        <v>46230</v>
      </c>
      <c r="B32" s="11" t="str">
        <f aca="false">IF($A32="","",CHOOSE(WEEKDAY($A32,2),"Lun","Mar","Mié","Jue","Vie","Sáb","Dom"))</f>
        <v>Lun</v>
      </c>
      <c r="C32" s="4"/>
      <c r="D32" s="4"/>
      <c r="E32" s="4"/>
      <c r="F32" s="4"/>
    </row>
    <row r="33" customFormat="false" ht="15" hidden="false" customHeight="false" outlineLevel="0" collapsed="false">
      <c r="A33" s="10" t="n">
        <f aca="false">IF(28&gt;DAY(EOMONTH(DATE($D$3,$B$3,1),0)),"",DATE($D$3,$B$3,28))</f>
        <v>46231</v>
      </c>
      <c r="B33" s="11" t="str">
        <f aca="false">IF($A33="","",CHOOSE(WEEKDAY($A33,2),"Lun","Mar","Mié","Jue","Vie","Sáb","Dom"))</f>
        <v>Mar</v>
      </c>
      <c r="C33" s="4"/>
      <c r="D33" s="4"/>
      <c r="E33" s="4"/>
      <c r="F33" s="4"/>
    </row>
    <row r="34" customFormat="false" ht="15" hidden="false" customHeight="false" outlineLevel="0" collapsed="false">
      <c r="A34" s="10" t="n">
        <f aca="false">IF(29&gt;DAY(EOMONTH(DATE($D$3,$B$3,1),0)),"",DATE($D$3,$B$3,29))</f>
        <v>46232</v>
      </c>
      <c r="B34" s="11" t="str">
        <f aca="false">IF($A34="","",CHOOSE(WEEKDAY($A34,2),"Lun","Mar","Mié","Jue","Vie","Sáb","Dom"))</f>
        <v>Mié</v>
      </c>
      <c r="C34" s="4"/>
      <c r="D34" s="4"/>
      <c r="E34" s="4"/>
      <c r="F34" s="4"/>
    </row>
    <row r="35" customFormat="false" ht="15" hidden="false" customHeight="false" outlineLevel="0" collapsed="false">
      <c r="A35" s="10" t="n">
        <f aca="false">IF(30&gt;DAY(EOMONTH(DATE($D$3,$B$3,1),0)),"",DATE($D$3,$B$3,30))</f>
        <v>46233</v>
      </c>
      <c r="B35" s="11" t="str">
        <f aca="false">IF($A35="","",CHOOSE(WEEKDAY($A35,2),"Lun","Mar","Mié","Jue","Vie","Sáb","Dom"))</f>
        <v>Jue</v>
      </c>
      <c r="C35" s="4"/>
      <c r="D35" s="4"/>
      <c r="E35" s="4"/>
      <c r="F35" s="4"/>
    </row>
    <row r="36" customFormat="false" ht="15" hidden="false" customHeight="false" outlineLevel="0" collapsed="false">
      <c r="A36" s="10" t="n">
        <f aca="false">IF(31&gt;DAY(EOMONTH(DATE($D$3,$B$3,1),0)),"",DATE($D$3,$B$3,31))</f>
        <v>46234</v>
      </c>
      <c r="B36" s="11" t="str">
        <f aca="false">IF($A36="","",CHOOSE(WEEKDAY($A36,2),"Lun","Mar","Mié","Jue","Vie","Sáb","Dom"))</f>
        <v>Vie</v>
      </c>
      <c r="C36" s="4"/>
      <c r="D36" s="4"/>
      <c r="E36" s="4"/>
      <c r="F36" s="4"/>
    </row>
    <row r="38" customFormat="false" ht="15" hidden="false" customHeight="false" outlineLevel="0" collapsed="false">
      <c r="A38" s="2" t="s">
        <v>30</v>
      </c>
    </row>
    <row r="39" customFormat="false" ht="15" hidden="false" customHeight="false" outlineLevel="0" collapsed="false">
      <c r="A39" s="7" t="s">
        <v>31</v>
      </c>
    </row>
  </sheetData>
  <conditionalFormatting sqref="A6:F36">
    <cfRule type="expression" priority="2" aboveAverage="0" equalAverage="0" bottom="0" percent="0" rank="0" text="" dxfId="0">
      <formula>AND($A6&lt;&gt;"",WEEKDAY($A6,2)&gt;5)</formula>
    </cfRule>
    <cfRule type="expression" priority="3" aboveAverage="0" equalAverage="0" bottom="0" percent="0" rank="0" text="" dxfId="1">
      <formula>$C6="S"</formula>
    </cfRule>
  </conditionalFormatting>
  <dataValidations count="2">
    <dataValidation allowBlank="true" errorStyle="stop" operator="between" showDropDown="false" showErrorMessage="false" showInputMessage="false" sqref="C6:C36" type="list">
      <formula1>"S,N"</formula1>
      <formula2>0</formula2>
    </dataValidation>
    <dataValidation allowBlank="true" errorStyle="stop" operator="between" showDropDown="false" showErrorMessage="false" showInputMessage="false" sqref="D6:E36" type="list">
      <formula1>Equipo!$A$5:$A$24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0"/>
    <col collapsed="false" customWidth="true" hidden="false" outlineLevel="0" max="3" min="3" style="0" width="16"/>
    <col collapsed="false" customWidth="true" hidden="false" outlineLevel="0" max="5" min="4" style="0" width="10"/>
    <col collapsed="false" customWidth="true" hidden="false" outlineLevel="0" max="6" min="6" style="0" width="8"/>
  </cols>
  <sheetData>
    <row r="1" customFormat="false" ht="17.35" hidden="false" customHeight="false" outlineLevel="0" collapsed="false">
      <c r="A1" s="1" t="s">
        <v>32</v>
      </c>
    </row>
    <row r="2" customFormat="false" ht="15" hidden="false" customHeight="false" outlineLevel="0" collapsed="false">
      <c r="A2" s="2" t="s">
        <v>33</v>
      </c>
    </row>
    <row r="4" customFormat="false" ht="15" hidden="false" customHeight="false" outlineLevel="0" collapsed="false">
      <c r="A4" s="3" t="s">
        <v>2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</row>
    <row r="5" customFormat="false" ht="15" hidden="false" customHeight="false" outlineLevel="0" collapsed="false">
      <c r="A5" s="11" t="str">
        <f aca="false">IF(Equipo!$A$5="","",Equipo!$A$5)</f>
        <v>Carlos T.</v>
      </c>
      <c r="B5" s="11" t="n">
        <f aca="false">IF($A5="","",COUNTIF(Cuadrante!$D$6:$D$36,$A5)+COUNTIF(Cuadrante!$E$6:$E$36,$A5))</f>
        <v>1</v>
      </c>
      <c r="C5" s="11" t="n">
        <f aca="false">IF($A5="","",SUMPRODUCT(--(Cuadrante!$D$6:$D$36=$A5),--(WEEKDAY(Cuadrante!$A$6:$A$36,2)&gt;5))+SUMPRODUCT(--(Cuadrante!$E$6:$E$36=$A5),--(WEEKDAY(Cuadrante!$A$6:$A$36,2)&gt;5)))</f>
        <v>0</v>
      </c>
      <c r="D5" s="11" t="n">
        <f aca="false">IF($A5="","",SUMPRODUCT(--(Cuadrante!$D$6:$D$36=$A5),--(Cuadrante!$C$6:$C$36="S"))+SUMPRODUCT(--(Cuadrante!$E$6:$E$36=$A5),--(Cuadrante!$C$6:$C$36="S")))</f>
        <v>0</v>
      </c>
      <c r="E5" s="11" t="n">
        <f aca="false">IF($A5="","",Equipo!$C$5)</f>
        <v>5</v>
      </c>
      <c r="F5" s="11" t="n">
        <f aca="false">IF($A5="","",$B5-$E5)</f>
        <v>-4</v>
      </c>
    </row>
    <row r="6" customFormat="false" ht="15" hidden="false" customHeight="false" outlineLevel="0" collapsed="false">
      <c r="A6" s="11" t="str">
        <f aca="false">IF(Equipo!$A$6="","",Equipo!$A$6)</f>
        <v>Carolina R.</v>
      </c>
      <c r="B6" s="11" t="n">
        <f aca="false">IF($A6="","",COUNTIF(Cuadrante!$D$6:$D$36,$A6)+COUNTIF(Cuadrante!$E$6:$E$36,$A6))</f>
        <v>0</v>
      </c>
      <c r="C6" s="11" t="n">
        <f aca="false">IF($A6="","",SUMPRODUCT(--(Cuadrante!$D$6:$D$36=$A6),--(WEEKDAY(Cuadrante!$A$6:$A$36,2)&gt;5))+SUMPRODUCT(--(Cuadrante!$E$6:$E$36=$A6),--(WEEKDAY(Cuadrante!$A$6:$A$36,2)&gt;5)))</f>
        <v>0</v>
      </c>
      <c r="D6" s="11" t="n">
        <f aca="false">IF($A6="","",SUMPRODUCT(--(Cuadrante!$D$6:$D$36=$A6),--(Cuadrante!$C$6:$C$36="S"))+SUMPRODUCT(--(Cuadrante!$E$6:$E$36=$A6),--(Cuadrante!$C$6:$C$36="S")))</f>
        <v>0</v>
      </c>
      <c r="E6" s="11" t="n">
        <f aca="false">IF($A6="","",Equipo!$C$6)</f>
        <v>5</v>
      </c>
      <c r="F6" s="11" t="n">
        <f aca="false">IF($A6="","",$B6-$E6)</f>
        <v>-5</v>
      </c>
    </row>
    <row r="7" customFormat="false" ht="15" hidden="false" customHeight="false" outlineLevel="0" collapsed="false">
      <c r="A7" s="11" t="str">
        <f aca="false">IF(Equipo!$A$7="","",Equipo!$A$7)</f>
        <v>Juanma R.</v>
      </c>
      <c r="B7" s="11" t="n">
        <f aca="false">IF($A7="","",COUNTIF(Cuadrante!$D$6:$D$36,$A7)+COUNTIF(Cuadrante!$E$6:$E$36,$A7))</f>
        <v>0</v>
      </c>
      <c r="C7" s="11" t="n">
        <f aca="false">IF($A7="","",SUMPRODUCT(--(Cuadrante!$D$6:$D$36=$A7),--(WEEKDAY(Cuadrante!$A$6:$A$36,2)&gt;5))+SUMPRODUCT(--(Cuadrante!$E$6:$E$36=$A7),--(WEEKDAY(Cuadrante!$A$6:$A$36,2)&gt;5)))</f>
        <v>0</v>
      </c>
      <c r="D7" s="11" t="n">
        <f aca="false">IF($A7="","",SUMPRODUCT(--(Cuadrante!$D$6:$D$36=$A7),--(Cuadrante!$C$6:$C$36="S"))+SUMPRODUCT(--(Cuadrante!$E$6:$E$36=$A7),--(Cuadrante!$C$6:$C$36="S")))</f>
        <v>0</v>
      </c>
      <c r="E7" s="11" t="n">
        <f aca="false">IF($A7="","",Equipo!$C$7)</f>
        <v>5</v>
      </c>
      <c r="F7" s="11" t="n">
        <f aca="false">IF($A7="","",$B7-$E7)</f>
        <v>-5</v>
      </c>
    </row>
    <row r="8" customFormat="false" ht="15" hidden="false" customHeight="false" outlineLevel="0" collapsed="false">
      <c r="A8" s="11" t="str">
        <f aca="false">IF(Equipo!$A$8="","",Equipo!$A$8)</f>
        <v>David R.</v>
      </c>
      <c r="B8" s="11" t="n">
        <f aca="false">IF($A8="","",COUNTIF(Cuadrante!$D$6:$D$36,$A8)+COUNTIF(Cuadrante!$E$6:$E$36,$A8))</f>
        <v>0</v>
      </c>
      <c r="C8" s="11" t="n">
        <f aca="false">IF($A8="","",SUMPRODUCT(--(Cuadrante!$D$6:$D$36=$A8),--(WEEKDAY(Cuadrante!$A$6:$A$36,2)&gt;5))+SUMPRODUCT(--(Cuadrante!$E$6:$E$36=$A8),--(WEEKDAY(Cuadrante!$A$6:$A$36,2)&gt;5)))</f>
        <v>0</v>
      </c>
      <c r="D8" s="11" t="n">
        <f aca="false">IF($A8="","",SUMPRODUCT(--(Cuadrante!$D$6:$D$36=$A8),--(Cuadrante!$C$6:$C$36="S"))+SUMPRODUCT(--(Cuadrante!$E$6:$E$36=$A8),--(Cuadrante!$C$6:$C$36="S")))</f>
        <v>0</v>
      </c>
      <c r="E8" s="11" t="n">
        <f aca="false">IF($A8="","",Equipo!$C$8)</f>
        <v>5</v>
      </c>
      <c r="F8" s="11" t="n">
        <f aca="false">IF($A8="","",$B8-$E8)</f>
        <v>-5</v>
      </c>
    </row>
    <row r="9" customFormat="false" ht="15" hidden="false" customHeight="false" outlineLevel="0" collapsed="false">
      <c r="A9" s="11" t="str">
        <f aca="false">IF(Equipo!$A$9="","",Equipo!$A$9)</f>
        <v>Irma H.</v>
      </c>
      <c r="B9" s="11" t="n">
        <f aca="false">IF($A9="","",COUNTIF(Cuadrante!$D$6:$D$36,$A9)+COUNTIF(Cuadrante!$E$6:$E$36,$A9))</f>
        <v>1</v>
      </c>
      <c r="C9" s="11" t="n">
        <f aca="false">IF($A9="","",SUMPRODUCT(--(Cuadrante!$D$6:$D$36=$A9),--(WEEKDAY(Cuadrante!$A$6:$A$36,2)&gt;5))+SUMPRODUCT(--(Cuadrante!$E$6:$E$36=$A9),--(WEEKDAY(Cuadrante!$A$6:$A$36,2)&gt;5)))</f>
        <v>0</v>
      </c>
      <c r="D9" s="11" t="n">
        <f aca="false">IF($A9="","",SUMPRODUCT(--(Cuadrante!$D$6:$D$36=$A9),--(Cuadrante!$C$6:$C$36="S"))+SUMPRODUCT(--(Cuadrante!$E$6:$E$36=$A9),--(Cuadrante!$C$6:$C$36="S")))</f>
        <v>0</v>
      </c>
      <c r="E9" s="11" t="n">
        <f aca="false">IF($A9="","",Equipo!$C$9)</f>
        <v>5</v>
      </c>
      <c r="F9" s="11" t="n">
        <f aca="false">IF($A9="","",$B9-$E9)</f>
        <v>-4</v>
      </c>
    </row>
    <row r="10" customFormat="false" ht="15" hidden="false" customHeight="false" outlineLevel="0" collapsed="false">
      <c r="A10" s="11" t="str">
        <f aca="false">IF(Equipo!$A$10="","",Equipo!$A$10)</f>
        <v>Juan P.</v>
      </c>
      <c r="B10" s="11" t="n">
        <f aca="false">IF($A10="","",COUNTIF(Cuadrante!$D$6:$D$36,$A10)+COUNTIF(Cuadrante!$E$6:$E$36,$A10))</f>
        <v>1</v>
      </c>
      <c r="C10" s="11" t="n">
        <f aca="false">IF($A10="","",SUMPRODUCT(--(Cuadrante!$D$6:$D$36=$A10),--(WEEKDAY(Cuadrante!$A$6:$A$36,2)&gt;5))+SUMPRODUCT(--(Cuadrante!$E$6:$E$36=$A10),--(WEEKDAY(Cuadrante!$A$6:$A$36,2)&gt;5)))</f>
        <v>0</v>
      </c>
      <c r="D10" s="11" t="n">
        <f aca="false">IF($A10="","",SUMPRODUCT(--(Cuadrante!$D$6:$D$36=$A10),--(Cuadrante!$C$6:$C$36="S"))+SUMPRODUCT(--(Cuadrante!$E$6:$E$36=$A10),--(Cuadrante!$C$6:$C$36="S")))</f>
        <v>0</v>
      </c>
      <c r="E10" s="11" t="n">
        <f aca="false">IF($A10="","",Equipo!$C$10)</f>
        <v>5</v>
      </c>
      <c r="F10" s="11" t="n">
        <f aca="false">IF($A10="","",$B10-$E10)</f>
        <v>-4</v>
      </c>
    </row>
    <row r="11" customFormat="false" ht="15" hidden="false" customHeight="false" outlineLevel="0" collapsed="false">
      <c r="A11" s="11" t="str">
        <f aca="false">IF(Equipo!$A$11="","",Equipo!$A$11)</f>
        <v>Cris V.</v>
      </c>
      <c r="B11" s="11" t="n">
        <f aca="false">IF($A11="","",COUNTIF(Cuadrante!$D$6:$D$36,$A11)+COUNTIF(Cuadrante!$E$6:$E$36,$A11))</f>
        <v>1</v>
      </c>
      <c r="C11" s="11" t="n">
        <f aca="false">IF($A11="","",SUMPRODUCT(--(Cuadrante!$D$6:$D$36=$A11),--(WEEKDAY(Cuadrante!$A$6:$A$36,2)&gt;5))+SUMPRODUCT(--(Cuadrante!$E$6:$E$36=$A11),--(WEEKDAY(Cuadrante!$A$6:$A$36,2)&gt;5)))</f>
        <v>0</v>
      </c>
      <c r="D11" s="11" t="n">
        <f aca="false">IF($A11="","",SUMPRODUCT(--(Cuadrante!$D$6:$D$36=$A11),--(Cuadrante!$C$6:$C$36="S"))+SUMPRODUCT(--(Cuadrante!$E$6:$E$36=$A11),--(Cuadrante!$C$6:$C$36="S")))</f>
        <v>0</v>
      </c>
      <c r="E11" s="11" t="n">
        <f aca="false">IF($A11="","",Equipo!$C$11)</f>
        <v>5</v>
      </c>
      <c r="F11" s="11" t="n">
        <f aca="false">IF($A11="","",$B11-$E11)</f>
        <v>-4</v>
      </c>
    </row>
    <row r="12" customFormat="false" ht="15" hidden="false" customHeight="false" outlineLevel="0" collapsed="false">
      <c r="A12" s="11" t="str">
        <f aca="false">IF(Equipo!$A$12="","",Equipo!$A$12)</f>
        <v>Bea G.</v>
      </c>
      <c r="B12" s="11" t="n">
        <f aca="false">IF($A12="","",COUNTIF(Cuadrante!$D$6:$D$36,$A12)+COUNTIF(Cuadrante!$E$6:$E$36,$A12))</f>
        <v>0</v>
      </c>
      <c r="C12" s="11" t="n">
        <f aca="false">IF($A12="","",SUMPRODUCT(--(Cuadrante!$D$6:$D$36=$A12),--(WEEKDAY(Cuadrante!$A$6:$A$36,2)&gt;5))+SUMPRODUCT(--(Cuadrante!$E$6:$E$36=$A12),--(WEEKDAY(Cuadrante!$A$6:$A$36,2)&gt;5)))</f>
        <v>0</v>
      </c>
      <c r="D12" s="11" t="n">
        <f aca="false">IF($A12="","",SUMPRODUCT(--(Cuadrante!$D$6:$D$36=$A12),--(Cuadrante!$C$6:$C$36="S"))+SUMPRODUCT(--(Cuadrante!$E$6:$E$36=$A12),--(Cuadrante!$C$6:$C$36="S")))</f>
        <v>0</v>
      </c>
      <c r="E12" s="11" t="n">
        <f aca="false">IF($A12="","",Equipo!$C$12)</f>
        <v>5</v>
      </c>
      <c r="F12" s="11" t="n">
        <f aca="false">IF($A12="","",$B12-$E12)</f>
        <v>-5</v>
      </c>
    </row>
    <row r="13" customFormat="false" ht="15" hidden="false" customHeight="false" outlineLevel="0" collapsed="false">
      <c r="A13" s="11" t="str">
        <f aca="false">IF(Equipo!$A$13="","",Equipo!$A$13)</f>
        <v/>
      </c>
      <c r="B13" s="11" t="str">
        <f aca="false">IF($A13="","",COUNTIF(Cuadrante!$D$6:$D$36,$A13)+COUNTIF(Cuadrante!$E$6:$E$36,$A13))</f>
        <v/>
      </c>
      <c r="C13" s="11" t="str">
        <f aca="false">IF($A13="","",SUMPRODUCT(--(Cuadrante!$D$6:$D$36=$A13),--(WEEKDAY(Cuadrante!$A$6:$A$36,2)&gt;5))+SUMPRODUCT(--(Cuadrante!$E$6:$E$36=$A13),--(WEEKDAY(Cuadrante!$A$6:$A$36,2)&gt;5)))</f>
        <v/>
      </c>
      <c r="D13" s="11" t="str">
        <f aca="false">IF($A13="","",SUMPRODUCT(--(Cuadrante!$D$6:$D$36=$A13),--(Cuadrante!$C$6:$C$36="S"))+SUMPRODUCT(--(Cuadrante!$E$6:$E$36=$A13),--(Cuadrante!$C$6:$C$36="S")))</f>
        <v/>
      </c>
      <c r="E13" s="11" t="str">
        <f aca="false">IF($A13="","",Equipo!$C$13)</f>
        <v/>
      </c>
      <c r="F13" s="11" t="str">
        <f aca="false">IF($A13="","",$B13-$E13)</f>
        <v/>
      </c>
    </row>
    <row r="14" customFormat="false" ht="15" hidden="false" customHeight="false" outlineLevel="0" collapsed="false">
      <c r="A14" s="11" t="str">
        <f aca="false">IF(Equipo!$A$14="","",Equipo!$A$14)</f>
        <v/>
      </c>
      <c r="B14" s="11" t="str">
        <f aca="false">IF($A14="","",COUNTIF(Cuadrante!$D$6:$D$36,$A14)+COUNTIF(Cuadrante!$E$6:$E$36,$A14))</f>
        <v/>
      </c>
      <c r="C14" s="11" t="str">
        <f aca="false">IF($A14="","",SUMPRODUCT(--(Cuadrante!$D$6:$D$36=$A14),--(WEEKDAY(Cuadrante!$A$6:$A$36,2)&gt;5))+SUMPRODUCT(--(Cuadrante!$E$6:$E$36=$A14),--(WEEKDAY(Cuadrante!$A$6:$A$36,2)&gt;5)))</f>
        <v/>
      </c>
      <c r="D14" s="11" t="str">
        <f aca="false">IF($A14="","",SUMPRODUCT(--(Cuadrante!$D$6:$D$36=$A14),--(Cuadrante!$C$6:$C$36="S"))+SUMPRODUCT(--(Cuadrante!$E$6:$E$36=$A14),--(Cuadrante!$C$6:$C$36="S")))</f>
        <v/>
      </c>
      <c r="E14" s="11" t="str">
        <f aca="false">IF($A14="","",Equipo!$C$14)</f>
        <v/>
      </c>
      <c r="F14" s="11" t="str">
        <f aca="false">IF($A14="","",$B14-$E14)</f>
        <v/>
      </c>
    </row>
    <row r="15" customFormat="false" ht="15" hidden="false" customHeight="false" outlineLevel="0" collapsed="false">
      <c r="A15" s="11" t="str">
        <f aca="false">IF(Equipo!$A$15="","",Equipo!$A$15)</f>
        <v/>
      </c>
      <c r="B15" s="11" t="str">
        <f aca="false">IF($A15="","",COUNTIF(Cuadrante!$D$6:$D$36,$A15)+COUNTIF(Cuadrante!$E$6:$E$36,$A15))</f>
        <v/>
      </c>
      <c r="C15" s="11" t="str">
        <f aca="false">IF($A15="","",SUMPRODUCT(--(Cuadrante!$D$6:$D$36=$A15),--(WEEKDAY(Cuadrante!$A$6:$A$36,2)&gt;5))+SUMPRODUCT(--(Cuadrante!$E$6:$E$36=$A15),--(WEEKDAY(Cuadrante!$A$6:$A$36,2)&gt;5)))</f>
        <v/>
      </c>
      <c r="D15" s="11" t="str">
        <f aca="false">IF($A15="","",SUMPRODUCT(--(Cuadrante!$D$6:$D$36=$A15),--(Cuadrante!$C$6:$C$36="S"))+SUMPRODUCT(--(Cuadrante!$E$6:$E$36=$A15),--(Cuadrante!$C$6:$C$36="S")))</f>
        <v/>
      </c>
      <c r="E15" s="11" t="str">
        <f aca="false">IF($A15="","",Equipo!$C$15)</f>
        <v/>
      </c>
      <c r="F15" s="11" t="str">
        <f aca="false">IF($A15="","",$B15-$E15)</f>
        <v/>
      </c>
    </row>
    <row r="16" customFormat="false" ht="15" hidden="false" customHeight="false" outlineLevel="0" collapsed="false">
      <c r="A16" s="11" t="str">
        <f aca="false">IF(Equipo!$A$16="","",Equipo!$A$16)</f>
        <v/>
      </c>
      <c r="B16" s="11" t="str">
        <f aca="false">IF($A16="","",COUNTIF(Cuadrante!$D$6:$D$36,$A16)+COUNTIF(Cuadrante!$E$6:$E$36,$A16))</f>
        <v/>
      </c>
      <c r="C16" s="11" t="str">
        <f aca="false">IF($A16="","",SUMPRODUCT(--(Cuadrante!$D$6:$D$36=$A16),--(WEEKDAY(Cuadrante!$A$6:$A$36,2)&gt;5))+SUMPRODUCT(--(Cuadrante!$E$6:$E$36=$A16),--(WEEKDAY(Cuadrante!$A$6:$A$36,2)&gt;5)))</f>
        <v/>
      </c>
      <c r="D16" s="11" t="str">
        <f aca="false">IF($A16="","",SUMPRODUCT(--(Cuadrante!$D$6:$D$36=$A16),--(Cuadrante!$C$6:$C$36="S"))+SUMPRODUCT(--(Cuadrante!$E$6:$E$36=$A16),--(Cuadrante!$C$6:$C$36="S")))</f>
        <v/>
      </c>
      <c r="E16" s="11" t="str">
        <f aca="false">IF($A16="","",Equipo!$C$16)</f>
        <v/>
      </c>
      <c r="F16" s="11" t="str">
        <f aca="false">IF($A16="","",$B16-$E16)</f>
        <v/>
      </c>
    </row>
    <row r="17" customFormat="false" ht="15" hidden="false" customHeight="false" outlineLevel="0" collapsed="false">
      <c r="A17" s="11" t="str">
        <f aca="false">IF(Equipo!$A$17="","",Equipo!$A$17)</f>
        <v/>
      </c>
      <c r="B17" s="11" t="str">
        <f aca="false">IF($A17="","",COUNTIF(Cuadrante!$D$6:$D$36,$A17)+COUNTIF(Cuadrante!$E$6:$E$36,$A17))</f>
        <v/>
      </c>
      <c r="C17" s="11" t="str">
        <f aca="false">IF($A17="","",SUMPRODUCT(--(Cuadrante!$D$6:$D$36=$A17),--(WEEKDAY(Cuadrante!$A$6:$A$36,2)&gt;5))+SUMPRODUCT(--(Cuadrante!$E$6:$E$36=$A17),--(WEEKDAY(Cuadrante!$A$6:$A$36,2)&gt;5)))</f>
        <v/>
      </c>
      <c r="D17" s="11" t="str">
        <f aca="false">IF($A17="","",SUMPRODUCT(--(Cuadrante!$D$6:$D$36=$A17),--(Cuadrante!$C$6:$C$36="S"))+SUMPRODUCT(--(Cuadrante!$E$6:$E$36=$A17),--(Cuadrante!$C$6:$C$36="S")))</f>
        <v/>
      </c>
      <c r="E17" s="11" t="str">
        <f aca="false">IF($A17="","",Equipo!$C$17)</f>
        <v/>
      </c>
      <c r="F17" s="11" t="str">
        <f aca="false">IF($A17="","",$B17-$E17)</f>
        <v/>
      </c>
    </row>
    <row r="18" customFormat="false" ht="15" hidden="false" customHeight="false" outlineLevel="0" collapsed="false">
      <c r="A18" s="11" t="str">
        <f aca="false">IF(Equipo!$A$18="","",Equipo!$A$18)</f>
        <v/>
      </c>
      <c r="B18" s="11" t="str">
        <f aca="false">IF($A18="","",COUNTIF(Cuadrante!$D$6:$D$36,$A18)+COUNTIF(Cuadrante!$E$6:$E$36,$A18))</f>
        <v/>
      </c>
      <c r="C18" s="11" t="str">
        <f aca="false">IF($A18="","",SUMPRODUCT(--(Cuadrante!$D$6:$D$36=$A18),--(WEEKDAY(Cuadrante!$A$6:$A$36,2)&gt;5))+SUMPRODUCT(--(Cuadrante!$E$6:$E$36=$A18),--(WEEKDAY(Cuadrante!$A$6:$A$36,2)&gt;5)))</f>
        <v/>
      </c>
      <c r="D18" s="11" t="str">
        <f aca="false">IF($A18="","",SUMPRODUCT(--(Cuadrante!$D$6:$D$36=$A18),--(Cuadrante!$C$6:$C$36="S"))+SUMPRODUCT(--(Cuadrante!$E$6:$E$36=$A18),--(Cuadrante!$C$6:$C$36="S")))</f>
        <v/>
      </c>
      <c r="E18" s="11" t="str">
        <f aca="false">IF($A18="","",Equipo!$C$18)</f>
        <v/>
      </c>
      <c r="F18" s="11" t="str">
        <f aca="false">IF($A18="","",$B18-$E18)</f>
        <v/>
      </c>
    </row>
    <row r="19" customFormat="false" ht="15" hidden="false" customHeight="false" outlineLevel="0" collapsed="false">
      <c r="A19" s="11" t="str">
        <f aca="false">IF(Equipo!$A$19="","",Equipo!$A$19)</f>
        <v/>
      </c>
      <c r="B19" s="11" t="str">
        <f aca="false">IF($A19="","",COUNTIF(Cuadrante!$D$6:$D$36,$A19)+COUNTIF(Cuadrante!$E$6:$E$36,$A19))</f>
        <v/>
      </c>
      <c r="C19" s="11" t="str">
        <f aca="false">IF($A19="","",SUMPRODUCT(--(Cuadrante!$D$6:$D$36=$A19),--(WEEKDAY(Cuadrante!$A$6:$A$36,2)&gt;5))+SUMPRODUCT(--(Cuadrante!$E$6:$E$36=$A19),--(WEEKDAY(Cuadrante!$A$6:$A$36,2)&gt;5)))</f>
        <v/>
      </c>
      <c r="D19" s="11" t="str">
        <f aca="false">IF($A19="","",SUMPRODUCT(--(Cuadrante!$D$6:$D$36=$A19),--(Cuadrante!$C$6:$C$36="S"))+SUMPRODUCT(--(Cuadrante!$E$6:$E$36=$A19),--(Cuadrante!$C$6:$C$36="S")))</f>
        <v/>
      </c>
      <c r="E19" s="11" t="str">
        <f aca="false">IF($A19="","",Equipo!$C$19)</f>
        <v/>
      </c>
      <c r="F19" s="11" t="str">
        <f aca="false">IF($A19="","",$B19-$E19)</f>
        <v/>
      </c>
    </row>
    <row r="20" customFormat="false" ht="15" hidden="false" customHeight="false" outlineLevel="0" collapsed="false">
      <c r="A20" s="11" t="str">
        <f aca="false">IF(Equipo!$A$20="","",Equipo!$A$20)</f>
        <v/>
      </c>
      <c r="B20" s="11" t="str">
        <f aca="false">IF($A20="","",COUNTIF(Cuadrante!$D$6:$D$36,$A20)+COUNTIF(Cuadrante!$E$6:$E$36,$A20))</f>
        <v/>
      </c>
      <c r="C20" s="11" t="str">
        <f aca="false">IF($A20="","",SUMPRODUCT(--(Cuadrante!$D$6:$D$36=$A20),--(WEEKDAY(Cuadrante!$A$6:$A$36,2)&gt;5))+SUMPRODUCT(--(Cuadrante!$E$6:$E$36=$A20),--(WEEKDAY(Cuadrante!$A$6:$A$36,2)&gt;5)))</f>
        <v/>
      </c>
      <c r="D20" s="11" t="str">
        <f aca="false">IF($A20="","",SUMPRODUCT(--(Cuadrante!$D$6:$D$36=$A20),--(Cuadrante!$C$6:$C$36="S"))+SUMPRODUCT(--(Cuadrante!$E$6:$E$36=$A20),--(Cuadrante!$C$6:$C$36="S")))</f>
        <v/>
      </c>
      <c r="E20" s="11" t="str">
        <f aca="false">IF($A20="","",Equipo!$C$20)</f>
        <v/>
      </c>
      <c r="F20" s="11" t="str">
        <f aca="false">IF($A20="","",$B20-$E20)</f>
        <v/>
      </c>
    </row>
    <row r="21" customFormat="false" ht="15" hidden="false" customHeight="false" outlineLevel="0" collapsed="false">
      <c r="A21" s="11" t="str">
        <f aca="false">IF(Equipo!$A$21="","",Equipo!$A$21)</f>
        <v/>
      </c>
      <c r="B21" s="11" t="str">
        <f aca="false">IF($A21="","",COUNTIF(Cuadrante!$D$6:$D$36,$A21)+COUNTIF(Cuadrante!$E$6:$E$36,$A21))</f>
        <v/>
      </c>
      <c r="C21" s="11" t="str">
        <f aca="false">IF($A21="","",SUMPRODUCT(--(Cuadrante!$D$6:$D$36=$A21),--(WEEKDAY(Cuadrante!$A$6:$A$36,2)&gt;5))+SUMPRODUCT(--(Cuadrante!$E$6:$E$36=$A21),--(WEEKDAY(Cuadrante!$A$6:$A$36,2)&gt;5)))</f>
        <v/>
      </c>
      <c r="D21" s="11" t="str">
        <f aca="false">IF($A21="","",SUMPRODUCT(--(Cuadrante!$D$6:$D$36=$A21),--(Cuadrante!$C$6:$C$36="S"))+SUMPRODUCT(--(Cuadrante!$E$6:$E$36=$A21),--(Cuadrante!$C$6:$C$36="S")))</f>
        <v/>
      </c>
      <c r="E21" s="11" t="str">
        <f aca="false">IF($A21="","",Equipo!$C$21)</f>
        <v/>
      </c>
      <c r="F21" s="11" t="str">
        <f aca="false">IF($A21="","",$B21-$E21)</f>
        <v/>
      </c>
    </row>
    <row r="22" customFormat="false" ht="15" hidden="false" customHeight="false" outlineLevel="0" collapsed="false">
      <c r="A22" s="11" t="str">
        <f aca="false">IF(Equipo!$A$22="","",Equipo!$A$22)</f>
        <v/>
      </c>
      <c r="B22" s="11" t="str">
        <f aca="false">IF($A22="","",COUNTIF(Cuadrante!$D$6:$D$36,$A22)+COUNTIF(Cuadrante!$E$6:$E$36,$A22))</f>
        <v/>
      </c>
      <c r="C22" s="11" t="str">
        <f aca="false">IF($A22="","",SUMPRODUCT(--(Cuadrante!$D$6:$D$36=$A22),--(WEEKDAY(Cuadrante!$A$6:$A$36,2)&gt;5))+SUMPRODUCT(--(Cuadrante!$E$6:$E$36=$A22),--(WEEKDAY(Cuadrante!$A$6:$A$36,2)&gt;5)))</f>
        <v/>
      </c>
      <c r="D22" s="11" t="str">
        <f aca="false">IF($A22="","",SUMPRODUCT(--(Cuadrante!$D$6:$D$36=$A22),--(Cuadrante!$C$6:$C$36="S"))+SUMPRODUCT(--(Cuadrante!$E$6:$E$36=$A22),--(Cuadrante!$C$6:$C$36="S")))</f>
        <v/>
      </c>
      <c r="E22" s="11" t="str">
        <f aca="false">IF($A22="","",Equipo!$C$22)</f>
        <v/>
      </c>
      <c r="F22" s="11" t="str">
        <f aca="false">IF($A22="","",$B22-$E22)</f>
        <v/>
      </c>
    </row>
    <row r="23" customFormat="false" ht="15" hidden="false" customHeight="false" outlineLevel="0" collapsed="false">
      <c r="A23" s="11" t="str">
        <f aca="false">IF(Equipo!$A$23="","",Equipo!$A$23)</f>
        <v/>
      </c>
      <c r="B23" s="11" t="str">
        <f aca="false">IF($A23="","",COUNTIF(Cuadrante!$D$6:$D$36,$A23)+COUNTIF(Cuadrante!$E$6:$E$36,$A23))</f>
        <v/>
      </c>
      <c r="C23" s="11" t="str">
        <f aca="false">IF($A23="","",SUMPRODUCT(--(Cuadrante!$D$6:$D$36=$A23),--(WEEKDAY(Cuadrante!$A$6:$A$36,2)&gt;5))+SUMPRODUCT(--(Cuadrante!$E$6:$E$36=$A23),--(WEEKDAY(Cuadrante!$A$6:$A$36,2)&gt;5)))</f>
        <v/>
      </c>
      <c r="D23" s="11" t="str">
        <f aca="false">IF($A23="","",SUMPRODUCT(--(Cuadrante!$D$6:$D$36=$A23),--(Cuadrante!$C$6:$C$36="S"))+SUMPRODUCT(--(Cuadrante!$E$6:$E$36=$A23),--(Cuadrante!$C$6:$C$36="S")))</f>
        <v/>
      </c>
      <c r="E23" s="11" t="str">
        <f aca="false">IF($A23="","",Equipo!$C$23)</f>
        <v/>
      </c>
      <c r="F23" s="11" t="str">
        <f aca="false">IF($A23="","",$B23-$E23)</f>
        <v/>
      </c>
    </row>
    <row r="24" customFormat="false" ht="15" hidden="false" customHeight="false" outlineLevel="0" collapsed="false">
      <c r="A24" s="11" t="str">
        <f aca="false">IF(Equipo!$A$24="","",Equipo!$A$24)</f>
        <v/>
      </c>
      <c r="B24" s="11" t="str">
        <f aca="false">IF($A24="","",COUNTIF(Cuadrante!$D$6:$D$36,$A24)+COUNTIF(Cuadrante!$E$6:$E$36,$A24))</f>
        <v/>
      </c>
      <c r="C24" s="11" t="str">
        <f aca="false">IF($A24="","",SUMPRODUCT(--(Cuadrante!$D$6:$D$36=$A24),--(WEEKDAY(Cuadrante!$A$6:$A$36,2)&gt;5))+SUMPRODUCT(--(Cuadrante!$E$6:$E$36=$A24),--(WEEKDAY(Cuadrante!$A$6:$A$36,2)&gt;5)))</f>
        <v/>
      </c>
      <c r="D24" s="11" t="str">
        <f aca="false">IF($A24="","",SUMPRODUCT(--(Cuadrante!$D$6:$D$36=$A24),--(Cuadrante!$C$6:$C$36="S"))+SUMPRODUCT(--(Cuadrante!$E$6:$E$36=$A24),--(Cuadrante!$C$6:$C$36="S")))</f>
        <v/>
      </c>
      <c r="E24" s="11" t="str">
        <f aca="false">IF($A24="","",Equipo!$C$24)</f>
        <v/>
      </c>
      <c r="F24" s="11" t="str">
        <f aca="false">IF($A24="","",$B24-$E24)</f>
        <v/>
      </c>
    </row>
    <row r="26" customFormat="false" ht="15" hidden="false" customHeight="false" outlineLevel="0" collapsed="false">
      <c r="A26" s="2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2026-07-18T15:36:48Z</dcterms:created>
  <dc:creator>openpyxl</dc:creator>
  <dc:description/>
  <dc:language>es-ES</dc:language>
  <cp:lastModifiedBy/>
  <dcterms:modified xsi:type="dcterms:W3CDTF">2026-07-18T15:36:48Z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